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IO 2012" sheetId="1" r:id="rId1"/>
  </sheets>
  <definedNames>
    <definedName name="_xlnm.Print_Area" localSheetId="0">'MAIO 2012'!$A$1:$G$100</definedName>
  </definedNames>
  <calcPr fullCalcOnLoad="1"/>
</workbook>
</file>

<file path=xl/sharedStrings.xml><?xml version="1.0" encoding="utf-8"?>
<sst xmlns="http://schemas.openxmlformats.org/spreadsheetml/2006/main" count="85" uniqueCount="69">
  <si>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</si>
  <si>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</si>
  <si>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</si>
  <si>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</si>
  <si>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</si>
  <si>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</si>
  <si>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</si>
  <si>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</si>
  <si>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</si>
  <si>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</si>
  <si>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</si>
  <si>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</si>
  <si>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</si>
  <si>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</si>
  <si>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</si>
  <si>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</si>
  <si>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</si>
  <si>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</si>
  <si>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</si>
  <si>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</si>
  <si>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</si>
  <si>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</si>
  <si>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</si>
  <si>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</si>
  <si>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</si>
  <si>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</si>
  <si>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1/3 do abono de férias</t>
  </si>
  <si>
    <t>Diferença de férias</t>
  </si>
  <si>
    <t>Contribuição Sindical</t>
  </si>
  <si>
    <t>IRRF</t>
  </si>
  <si>
    <t>FGTS depositado funci 1</t>
  </si>
  <si>
    <t>FGTS depositado funci 2</t>
  </si>
  <si>
    <t>FGTS depositado funci 3</t>
  </si>
  <si>
    <t>DEMONSTRATIVO CONTÁBIL - MAIO / 2012</t>
  </si>
  <si>
    <t>Despesas Bancárias - mês 05 / 2012</t>
  </si>
  <si>
    <t>Pgto. contribuição para delegados - congresso da CSP CONLUTAS (ch 850842)</t>
  </si>
  <si>
    <t>SALDO ANTERIOR + RECEITAS - DESPESAS ( EM 31 / 05 / 2012 )</t>
  </si>
  <si>
    <t>Pgto. Assessoria Contábil - fevereiro / 2012 (ch 850844)</t>
  </si>
  <si>
    <t>Pgto. PIS sobre folha 04/2012 (ch 850846)</t>
  </si>
  <si>
    <t>Pgto. IRRF sobre folha 04/2012 (ch 850846)</t>
  </si>
  <si>
    <t>Pgto. FGTS competência 04/2012 (ch 850846)</t>
  </si>
  <si>
    <t>Pgto. INSS competência 04/2012 (ch 850846)</t>
  </si>
  <si>
    <t>Pgto. Assessoria jurídica - maio / 2012 (ch 850846)</t>
  </si>
  <si>
    <t>Pgto. Oi Telemar / Embratel (ch 850846)</t>
  </si>
  <si>
    <t>Pgto. manutenção dos computadores da ADUNEB (ch 850846)</t>
  </si>
  <si>
    <t>Pgto. IRRF sobre folha 05/2012 (ch 850847)</t>
  </si>
  <si>
    <t>Pgto. INSS competência 05/2012 (ch 850847)</t>
  </si>
  <si>
    <t>Pgto. PIS sobre folha 05/2012 (ch 850847)</t>
  </si>
  <si>
    <t>Pgto. FGTS competência 05/2012 (ch 850847)</t>
  </si>
  <si>
    <t>Pgto. diárias (ch 850842 / 847)</t>
  </si>
  <si>
    <t>Pgto. Hospedagem diretoria (ch 850842 / 847)</t>
  </si>
  <si>
    <t>Pgto. passagens / Assembléia Geral / reunião Fórum das AD'S (ch 850842 / 847)</t>
  </si>
  <si>
    <t>Pgto. despesas com apoio na administração (ch 850847)</t>
  </si>
  <si>
    <t>Pgto. despesas com táxi  / plantão diretoria (850842 / 846 / 847)</t>
  </si>
  <si>
    <t>Aquisição de material de consumo (ch 850846 / 847)</t>
  </si>
  <si>
    <t>Pgto. Contribuição para greve dos professores da rede estadual (ch 850847)</t>
  </si>
  <si>
    <t>Pgto. Combustível diretoria (ch 850847)</t>
  </si>
  <si>
    <t>Pgto. salários Maio / 2012 (ch 850925)</t>
  </si>
  <si>
    <t>Pgto. Auxilio Alimentação (ch 850925)</t>
  </si>
  <si>
    <t>Pgto. Auxilio Transporte (850925)</t>
  </si>
  <si>
    <t>Aquisição de material de escritório / cópias (ch 850846 / 847 / 925)</t>
  </si>
  <si>
    <t>Pgto. despesas com alimentação / plantão diretoria / greve geral (ch 850846 / 847 / 925)</t>
  </si>
  <si>
    <t>Repasse mensal ANDES (ch 850843 / 927)</t>
  </si>
  <si>
    <t>\</t>
  </si>
  <si>
    <t>Pgto. Assessoria Contábil - janeiro / 2012 (ch 850844)</t>
  </si>
  <si>
    <t xml:space="preserve">FUNCIONÁRIO </t>
  </si>
  <si>
    <t xml:space="preserve">Zózina Almeida </t>
  </si>
  <si>
    <t>Diretora</t>
  </si>
  <si>
    <t xml:space="preserve">Repasse FUNDO DE MOBILIZAÇÃO (ch 850845 / 926)  abril e maio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</si>
</sst>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1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4" xfId="0" applyFont="1" applyFill="1" applyBorder="1" applyAlignment="1">
      <alignment/>
    </xf>
    <xf numFmtId="171" fontId="0" fillId="0" borderId="25" xfId="62" applyFont="1" applyFill="1" applyBorder="1" applyAlignment="1">
      <alignment/>
    </xf>
    <xf numFmtId="0" fontId="0" fillId="0" borderId="26" xfId="0" applyFont="1" applyFill="1" applyBorder="1" applyAlignment="1">
      <alignment/>
    </xf>
    <xf numFmtId="171" fontId="0" fillId="0" borderId="27" xfId="62" applyFont="1" applyFill="1" applyBorder="1" applyAlignment="1">
      <alignment/>
    </xf>
    <xf numFmtId="0" fontId="2" fillId="0" borderId="28" xfId="0" applyFont="1" applyFill="1" applyBorder="1" applyAlignment="1">
      <alignment/>
    </xf>
    <xf numFmtId="171" fontId="2" fillId="0" borderId="29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2" xfId="62" applyFont="1" applyFill="1" applyBorder="1" applyAlignment="1">
      <alignment horizontal="right"/>
    </xf>
    <xf numFmtId="10" fontId="0" fillId="0" borderId="3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71" fontId="0" fillId="0" borderId="25" xfId="62" applyFont="1" applyFill="1" applyBorder="1" applyAlignment="1">
      <alignment/>
    </xf>
    <xf numFmtId="171" fontId="0" fillId="0" borderId="27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27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2" fillId="0" borderId="17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tabSelected="1" zoomScalePageLayoutView="0" workbookViewId="0" topLeftCell="A31">
      <selection activeCell="B69" sqref="B6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2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0" t="s">
        <v>2</v>
      </c>
      <c r="B1" s="130"/>
      <c r="C1" s="130"/>
      <c r="D1" s="130"/>
      <c r="E1" s="130"/>
      <c r="F1" s="130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1" t="s">
        <v>33</v>
      </c>
      <c r="B3" s="131"/>
      <c r="C3" s="131"/>
      <c r="D3" s="131"/>
      <c r="E3" s="131"/>
      <c r="F3" s="131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4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58351.33</v>
      </c>
      <c r="H6" s="1"/>
    </row>
    <row r="7" spans="1:12" ht="12.75">
      <c r="A7" s="99"/>
      <c r="B7" s="15" t="s">
        <v>25</v>
      </c>
      <c r="C7" s="15"/>
      <c r="D7" s="15"/>
      <c r="E7" s="34"/>
      <c r="F7" s="35">
        <v>58351.33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42" t="s">
        <v>3</v>
      </c>
      <c r="B9" s="43"/>
      <c r="C9" s="87"/>
      <c r="D9" s="87"/>
      <c r="E9" s="126"/>
      <c r="F9" s="88">
        <f>SUM(F10:F10)</f>
        <v>55862.78</v>
      </c>
      <c r="G9" s="40"/>
      <c r="H9" s="1"/>
      <c r="I9" s="1"/>
      <c r="J9" s="1"/>
      <c r="K9" s="1"/>
      <c r="L9" s="1"/>
    </row>
    <row r="10" spans="1:12" ht="12.75">
      <c r="A10" s="14"/>
      <c r="B10" s="15" t="s">
        <v>4</v>
      </c>
      <c r="C10" s="56"/>
      <c r="D10" s="56"/>
      <c r="E10" s="127"/>
      <c r="F10" s="72">
        <f>5002.46+50860.32</f>
        <v>55862.78</v>
      </c>
      <c r="G10" s="40"/>
      <c r="H10" s="12"/>
      <c r="I10" s="1"/>
      <c r="J10" s="1"/>
      <c r="K10" s="1"/>
      <c r="L10" s="1"/>
    </row>
    <row r="11" spans="1:12" ht="12.75">
      <c r="A11" s="50"/>
      <c r="B11" s="50"/>
      <c r="C11" s="50"/>
      <c r="D11" s="50"/>
      <c r="E11" s="51"/>
      <c r="F11" s="44"/>
      <c r="H11" s="1"/>
      <c r="I11" s="1"/>
      <c r="J11" s="1"/>
      <c r="K11" s="1"/>
      <c r="L11" s="1"/>
    </row>
    <row r="12" spans="1:12" ht="12.75">
      <c r="A12" s="45" t="s">
        <v>5</v>
      </c>
      <c r="B12" s="46"/>
      <c r="C12" s="46"/>
      <c r="D12" s="46"/>
      <c r="E12" s="47"/>
      <c r="F12" s="48">
        <f>+F6+F9</f>
        <v>114214.11</v>
      </c>
      <c r="H12" s="1"/>
      <c r="I12" s="1"/>
      <c r="J12" s="1"/>
      <c r="K12" s="1"/>
      <c r="L12" s="1"/>
    </row>
    <row r="13" spans="1:12" ht="12.75">
      <c r="A13" s="49"/>
      <c r="B13" s="49"/>
      <c r="C13" s="50"/>
      <c r="D13" s="50"/>
      <c r="E13" s="51"/>
      <c r="F13" s="44"/>
      <c r="H13" s="1"/>
      <c r="I13" s="1"/>
      <c r="J13" s="1"/>
      <c r="K13" s="1"/>
      <c r="L13" s="1"/>
    </row>
    <row r="14" spans="1:12" ht="11.25" customHeight="1">
      <c r="A14" s="50"/>
      <c r="B14" s="50"/>
      <c r="C14" s="50"/>
      <c r="D14" s="50"/>
      <c r="E14" s="52"/>
      <c r="F14" s="51"/>
      <c r="G14" s="53" t="s">
        <v>6</v>
      </c>
      <c r="H14" s="1"/>
      <c r="I14" s="1"/>
      <c r="J14" s="1"/>
      <c r="K14" s="1"/>
      <c r="L14" s="1"/>
    </row>
    <row r="15" spans="1:12" ht="15" customHeight="1">
      <c r="A15" s="21" t="s">
        <v>7</v>
      </c>
      <c r="B15" s="54"/>
      <c r="C15" s="54"/>
      <c r="D15" s="54"/>
      <c r="E15" s="54"/>
      <c r="F15" s="41">
        <f>F16+F64+F67+F75+F90+F80</f>
        <v>87260.90000000001</v>
      </c>
      <c r="G15" s="55">
        <f>F$15/F$9</f>
        <v>1.5620579570153867</v>
      </c>
      <c r="H15" s="11"/>
      <c r="I15" s="1"/>
      <c r="J15" s="107"/>
      <c r="K15" s="1"/>
      <c r="L15" s="1"/>
    </row>
    <row r="16" spans="1:12" ht="15.75" customHeight="1">
      <c r="A16" s="14" t="s">
        <v>8</v>
      </c>
      <c r="B16" s="56"/>
      <c r="C16" s="56"/>
      <c r="D16" s="56"/>
      <c r="E16" s="57"/>
      <c r="F16" s="58">
        <f>SUM(F17:F62)</f>
        <v>13623.02</v>
      </c>
      <c r="G16" s="59">
        <f>F$16/F$9</f>
        <v>0.24386577252331518</v>
      </c>
      <c r="H16" s="1"/>
      <c r="I16" s="1"/>
      <c r="J16" s="1"/>
      <c r="K16" s="1"/>
      <c r="L16" s="1"/>
    </row>
    <row r="17" spans="1:12" ht="6.75" customHeight="1">
      <c r="A17" s="60"/>
      <c r="B17" s="43"/>
      <c r="C17" s="4"/>
      <c r="D17" s="4"/>
      <c r="E17" s="86"/>
      <c r="F17" s="94"/>
      <c r="G17" s="73"/>
      <c r="H17" s="13"/>
      <c r="I17" s="1"/>
      <c r="J17" s="1"/>
      <c r="K17" s="1"/>
      <c r="L17" s="1"/>
    </row>
    <row r="18" spans="1:12" ht="12.75">
      <c r="A18" s="3"/>
      <c r="B18" s="37" t="s">
        <v>57</v>
      </c>
      <c r="C18" s="1"/>
      <c r="D18" s="1"/>
      <c r="E18" s="11"/>
      <c r="F18" s="104">
        <f>1909.41+1828.1+1928.03</f>
        <v>5665.54</v>
      </c>
      <c r="G18" s="95"/>
      <c r="H18" s="13"/>
      <c r="I18" s="1"/>
      <c r="J18" s="1"/>
      <c r="K18" s="1"/>
      <c r="L18" s="1"/>
    </row>
    <row r="19" spans="1:12" ht="13.5" thickBot="1">
      <c r="A19" s="3"/>
      <c r="B19" s="37"/>
      <c r="C19" s="1"/>
      <c r="D19" s="1"/>
      <c r="E19" s="11"/>
      <c r="F19" s="90"/>
      <c r="G19" s="95"/>
      <c r="H19" s="13"/>
      <c r="I19" s="1"/>
      <c r="J19" s="1"/>
      <c r="K19" s="1"/>
      <c r="L19" s="1"/>
    </row>
    <row r="20" spans="1:12" ht="12.75">
      <c r="A20" s="3"/>
      <c r="B20" s="93" t="s">
        <v>65</v>
      </c>
      <c r="C20" s="78" t="s">
        <v>17</v>
      </c>
      <c r="D20" s="79">
        <v>1866</v>
      </c>
      <c r="E20" s="97"/>
      <c r="F20" s="90"/>
      <c r="G20" s="95"/>
      <c r="H20" s="13"/>
      <c r="I20" s="1"/>
      <c r="J20" s="1"/>
      <c r="K20" s="1"/>
      <c r="L20" s="1"/>
    </row>
    <row r="21" spans="1:12" ht="12.75">
      <c r="A21" s="3"/>
      <c r="B21" s="102"/>
      <c r="C21" s="80" t="s">
        <v>16</v>
      </c>
      <c r="D21" s="81">
        <v>435.4</v>
      </c>
      <c r="E21" s="11"/>
      <c r="F21" s="90"/>
      <c r="G21" s="95"/>
      <c r="H21" s="13"/>
      <c r="I21" s="1"/>
      <c r="J21" s="1"/>
      <c r="K21" s="1"/>
      <c r="L21" s="1"/>
    </row>
    <row r="22" spans="1:12" ht="12.75">
      <c r="A22" s="3"/>
      <c r="B22" s="102"/>
      <c r="C22" s="80" t="s">
        <v>18</v>
      </c>
      <c r="D22" s="81">
        <v>-253.15</v>
      </c>
      <c r="E22" s="11"/>
      <c r="F22" s="90"/>
      <c r="G22" s="95"/>
      <c r="H22" s="13"/>
      <c r="I22" s="1"/>
      <c r="J22" s="1"/>
      <c r="K22" s="1"/>
      <c r="L22" s="1"/>
    </row>
    <row r="23" spans="1:12" ht="12.75">
      <c r="A23" s="3"/>
      <c r="B23" s="102"/>
      <c r="C23" s="80" t="s">
        <v>19</v>
      </c>
      <c r="D23" s="81">
        <v>-108</v>
      </c>
      <c r="E23" s="11"/>
      <c r="F23" s="90"/>
      <c r="G23" s="95"/>
      <c r="H23" s="13"/>
      <c r="I23" s="1"/>
      <c r="J23" s="1"/>
      <c r="K23" s="1"/>
      <c r="L23" s="1"/>
    </row>
    <row r="24" spans="1:12" ht="12.75">
      <c r="A24" s="3"/>
      <c r="B24" s="102"/>
      <c r="C24" s="113" t="s">
        <v>29</v>
      </c>
      <c r="D24" s="81">
        <v>-30.84</v>
      </c>
      <c r="E24" s="11"/>
      <c r="F24" s="90"/>
      <c r="G24" s="95"/>
      <c r="H24" s="13"/>
      <c r="I24" s="1"/>
      <c r="J24" s="1"/>
      <c r="K24" s="1"/>
      <c r="L24" s="1"/>
    </row>
    <row r="25" spans="1:12" ht="12.75">
      <c r="A25" s="3"/>
      <c r="B25" s="102"/>
      <c r="C25" s="80" t="s">
        <v>28</v>
      </c>
      <c r="D25" s="81"/>
      <c r="E25" s="11"/>
      <c r="F25" s="90"/>
      <c r="G25" s="95"/>
      <c r="H25" s="13"/>
      <c r="I25" s="1"/>
      <c r="J25" s="1"/>
      <c r="K25" s="1"/>
      <c r="L25" s="1"/>
    </row>
    <row r="26" spans="1:12" ht="13.5" thickBot="1">
      <c r="A26" s="3"/>
      <c r="B26" s="102"/>
      <c r="C26" s="82" t="s">
        <v>20</v>
      </c>
      <c r="D26" s="83">
        <f>SUM(D20:D25)</f>
        <v>1909.41</v>
      </c>
      <c r="E26" s="11"/>
      <c r="F26" s="90"/>
      <c r="G26" s="95"/>
      <c r="H26" s="13"/>
      <c r="I26" s="1"/>
      <c r="J26" s="1"/>
      <c r="K26" s="1"/>
      <c r="L26" s="1"/>
    </row>
    <row r="27" spans="1:12" ht="6" customHeight="1" thickBot="1">
      <c r="A27" s="3"/>
      <c r="B27" s="102"/>
      <c r="C27" s="1"/>
      <c r="D27" s="1"/>
      <c r="E27" s="11"/>
      <c r="F27" s="90"/>
      <c r="G27" s="95"/>
      <c r="H27" s="13"/>
      <c r="I27" s="1"/>
      <c r="J27" s="1"/>
      <c r="K27" s="1"/>
      <c r="L27" s="1"/>
    </row>
    <row r="28" spans="1:12" ht="12.75">
      <c r="A28" s="3"/>
      <c r="B28" s="93" t="s">
        <v>65</v>
      </c>
      <c r="C28" s="78" t="s">
        <v>17</v>
      </c>
      <c r="D28" s="79">
        <v>1555</v>
      </c>
      <c r="E28" s="97"/>
      <c r="F28" s="90"/>
      <c r="G28" s="95"/>
      <c r="H28" s="13"/>
      <c r="I28" s="1"/>
      <c r="J28" s="1"/>
      <c r="K28" s="1"/>
      <c r="L28" s="1"/>
    </row>
    <row r="29" spans="1:12" ht="12.75">
      <c r="A29" s="3"/>
      <c r="B29" s="102"/>
      <c r="C29" s="80" t="s">
        <v>16</v>
      </c>
      <c r="D29" s="81">
        <v>629.77</v>
      </c>
      <c r="E29" s="11"/>
      <c r="F29" s="90"/>
      <c r="G29" s="95"/>
      <c r="H29" s="13"/>
      <c r="I29" s="1"/>
      <c r="J29" s="1"/>
      <c r="K29" s="1"/>
      <c r="L29" s="1"/>
    </row>
    <row r="30" spans="1:12" ht="12.75">
      <c r="A30" s="3"/>
      <c r="B30" s="102"/>
      <c r="C30" s="80" t="s">
        <v>26</v>
      </c>
      <c r="D30" s="81"/>
      <c r="E30" s="11"/>
      <c r="F30" s="90"/>
      <c r="G30" s="95"/>
      <c r="H30" s="13"/>
      <c r="I30" s="1"/>
      <c r="J30" s="1"/>
      <c r="K30" s="1"/>
      <c r="L30" s="1"/>
    </row>
    <row r="31" spans="1:12" ht="12.75">
      <c r="A31" s="3"/>
      <c r="B31" s="102"/>
      <c r="C31" s="80" t="s">
        <v>27</v>
      </c>
      <c r="D31" s="81"/>
      <c r="E31" s="11"/>
      <c r="F31" s="90"/>
      <c r="G31" s="95"/>
      <c r="H31" s="13"/>
      <c r="I31" s="1"/>
      <c r="J31" s="1"/>
      <c r="K31" s="1"/>
      <c r="L31" s="1"/>
    </row>
    <row r="32" spans="1:12" ht="12.75">
      <c r="A32" s="3"/>
      <c r="B32" s="102"/>
      <c r="C32" s="80" t="s">
        <v>28</v>
      </c>
      <c r="D32" s="81"/>
      <c r="E32" s="11"/>
      <c r="F32" s="90"/>
      <c r="G32" s="95"/>
      <c r="H32" s="13"/>
      <c r="I32" s="1"/>
      <c r="J32" s="1"/>
      <c r="K32" s="1"/>
      <c r="L32" s="1"/>
    </row>
    <row r="33" spans="1:12" ht="12.75">
      <c r="A33" s="3"/>
      <c r="B33" s="102"/>
      <c r="C33" s="80" t="s">
        <v>18</v>
      </c>
      <c r="D33" s="81">
        <v>-240.32</v>
      </c>
      <c r="E33" s="11"/>
      <c r="F33" s="90"/>
      <c r="G33" s="95"/>
      <c r="H33" s="13"/>
      <c r="I33" s="1"/>
      <c r="J33" s="1"/>
      <c r="K33" s="1"/>
      <c r="L33" s="1"/>
    </row>
    <row r="34" spans="1:12" ht="12.75">
      <c r="A34" s="3"/>
      <c r="B34" s="102"/>
      <c r="C34" s="80" t="s">
        <v>19</v>
      </c>
      <c r="D34" s="81">
        <v>-93.3</v>
      </c>
      <c r="E34" s="11"/>
      <c r="F34" s="90"/>
      <c r="G34" s="95"/>
      <c r="H34" s="13"/>
      <c r="I34" s="1"/>
      <c r="J34" s="1"/>
      <c r="K34" s="1"/>
      <c r="L34" s="1"/>
    </row>
    <row r="35" spans="1:12" ht="12.75">
      <c r="A35" s="3"/>
      <c r="B35" s="102"/>
      <c r="C35" s="113" t="s">
        <v>29</v>
      </c>
      <c r="D35" s="81">
        <v>-23.05</v>
      </c>
      <c r="E35" s="11"/>
      <c r="F35" s="90"/>
      <c r="G35" s="95"/>
      <c r="H35" s="13"/>
      <c r="I35" s="1"/>
      <c r="J35" s="1"/>
      <c r="K35" s="1"/>
      <c r="L35" s="1"/>
    </row>
    <row r="36" spans="1:12" ht="13.5" thickBot="1">
      <c r="A36" s="3"/>
      <c r="B36" s="102"/>
      <c r="C36" s="82" t="s">
        <v>20</v>
      </c>
      <c r="D36" s="83">
        <f>SUM(D28:D35)</f>
        <v>1828.1000000000001</v>
      </c>
      <c r="E36" s="11"/>
      <c r="F36" s="90"/>
      <c r="G36" s="95"/>
      <c r="H36" s="13"/>
      <c r="I36" s="1"/>
      <c r="J36" s="1"/>
      <c r="K36" s="1"/>
      <c r="L36" s="1"/>
    </row>
    <row r="37" spans="1:12" ht="13.5" thickBot="1">
      <c r="A37" s="3"/>
      <c r="B37" s="102"/>
      <c r="C37" s="37"/>
      <c r="D37" s="40"/>
      <c r="E37" s="11"/>
      <c r="F37" s="90"/>
      <c r="G37" s="95"/>
      <c r="H37" s="13"/>
      <c r="I37" s="1"/>
      <c r="J37" s="1"/>
      <c r="K37" s="1"/>
      <c r="L37" s="1"/>
    </row>
    <row r="38" spans="1:12" ht="12.75">
      <c r="A38" s="3"/>
      <c r="B38" s="93" t="s">
        <v>65</v>
      </c>
      <c r="C38" s="78" t="s">
        <v>17</v>
      </c>
      <c r="D38" s="100">
        <v>1866</v>
      </c>
      <c r="E38" s="11"/>
      <c r="F38" s="90"/>
      <c r="G38" s="95"/>
      <c r="H38" s="13"/>
      <c r="I38" s="1"/>
      <c r="J38" s="1"/>
      <c r="K38" s="1"/>
      <c r="L38" s="1"/>
    </row>
    <row r="39" spans="1:12" ht="12.75">
      <c r="A39" s="3"/>
      <c r="B39" s="1"/>
      <c r="C39" s="80" t="s">
        <v>16</v>
      </c>
      <c r="D39" s="101">
        <v>458.02</v>
      </c>
      <c r="E39" s="11"/>
      <c r="F39" s="90"/>
      <c r="G39" s="95"/>
      <c r="H39" s="13"/>
      <c r="I39" s="1"/>
      <c r="J39" s="1"/>
      <c r="K39" s="1"/>
      <c r="L39" s="1"/>
    </row>
    <row r="40" spans="1:12" ht="12.75">
      <c r="A40" s="3"/>
      <c r="B40" s="1"/>
      <c r="C40" s="80" t="s">
        <v>18</v>
      </c>
      <c r="D40" s="101">
        <v>-255.64</v>
      </c>
      <c r="E40" s="11"/>
      <c r="F40" s="90"/>
      <c r="G40" s="95"/>
      <c r="H40" s="13"/>
      <c r="I40" s="1"/>
      <c r="J40" s="1"/>
      <c r="K40" s="1"/>
      <c r="L40" s="1"/>
    </row>
    <row r="41" spans="1:12" ht="12.75">
      <c r="A41" s="3"/>
      <c r="B41" s="1"/>
      <c r="C41" s="80" t="s">
        <v>28</v>
      </c>
      <c r="D41" s="101"/>
      <c r="E41" s="11"/>
      <c r="F41" s="90"/>
      <c r="G41" s="95"/>
      <c r="H41" s="13"/>
      <c r="I41" s="1"/>
      <c r="J41" s="1"/>
      <c r="K41" s="1"/>
      <c r="L41" s="1"/>
    </row>
    <row r="42" spans="1:12" ht="12.75">
      <c r="A42" s="3"/>
      <c r="B42" s="1"/>
      <c r="C42" s="80" t="s">
        <v>19</v>
      </c>
      <c r="D42" s="125" t="s">
        <v>63</v>
      </c>
      <c r="E42" s="11"/>
      <c r="F42" s="90"/>
      <c r="G42" s="95"/>
      <c r="H42" s="13"/>
      <c r="I42" s="1"/>
      <c r="J42" s="1"/>
      <c r="K42" s="1"/>
      <c r="L42" s="1"/>
    </row>
    <row r="43" spans="1:12" ht="12.75">
      <c r="A43" s="3"/>
      <c r="B43" s="1"/>
      <c r="C43" s="113" t="s">
        <v>29</v>
      </c>
      <c r="D43" s="101">
        <v>-32.35</v>
      </c>
      <c r="E43" s="11"/>
      <c r="F43" s="90"/>
      <c r="G43" s="95"/>
      <c r="H43" s="13"/>
      <c r="I43" s="1"/>
      <c r="J43" s="1"/>
      <c r="K43" s="1"/>
      <c r="L43" s="1"/>
    </row>
    <row r="44" spans="1:12" ht="13.5" thickBot="1">
      <c r="A44" s="3"/>
      <c r="B44" s="1"/>
      <c r="C44" s="82" t="s">
        <v>20</v>
      </c>
      <c r="D44" s="83">
        <f>SUM(D38:D43)</f>
        <v>2036.0300000000002</v>
      </c>
      <c r="E44" s="11"/>
      <c r="F44" s="90"/>
      <c r="G44" s="95"/>
      <c r="H44" s="13"/>
      <c r="I44" s="1"/>
      <c r="J44" s="1"/>
      <c r="K44" s="1"/>
      <c r="L44" s="1"/>
    </row>
    <row r="45" spans="1:12" ht="6" customHeight="1">
      <c r="A45" s="3"/>
      <c r="B45" s="1"/>
      <c r="C45" s="37"/>
      <c r="D45" s="40"/>
      <c r="E45" s="11"/>
      <c r="F45" s="90"/>
      <c r="G45" s="95"/>
      <c r="H45" s="13"/>
      <c r="I45" s="1"/>
      <c r="J45" s="1"/>
      <c r="K45" s="1"/>
      <c r="L45" s="1"/>
    </row>
    <row r="46" spans="1:12" ht="12.75">
      <c r="A46" s="3"/>
      <c r="B46" s="2"/>
      <c r="C46" s="37"/>
      <c r="D46" s="40"/>
      <c r="E46" s="11"/>
      <c r="F46" s="90"/>
      <c r="G46" s="95"/>
      <c r="H46" s="13"/>
      <c r="I46" s="1"/>
      <c r="J46" s="1"/>
      <c r="K46" s="1"/>
      <c r="L46" s="1"/>
    </row>
    <row r="47" spans="1:12" ht="12.75">
      <c r="A47" s="3"/>
      <c r="B47" s="2" t="s">
        <v>46</v>
      </c>
      <c r="C47" s="37"/>
      <c r="D47" s="40"/>
      <c r="E47" s="11"/>
      <c r="F47" s="90">
        <f>2482.09</f>
        <v>2482.09</v>
      </c>
      <c r="G47" s="95"/>
      <c r="H47" s="13"/>
      <c r="I47" s="1"/>
      <c r="J47" s="1"/>
      <c r="K47" s="1"/>
      <c r="L47" s="1"/>
    </row>
    <row r="48" spans="1:12" ht="12.75">
      <c r="A48" s="3"/>
      <c r="B48" s="2" t="s">
        <v>41</v>
      </c>
      <c r="C48" s="1"/>
      <c r="D48" s="1"/>
      <c r="E48" s="107"/>
      <c r="F48" s="23">
        <f>2639.13</f>
        <v>2639.13</v>
      </c>
      <c r="G48" s="95"/>
      <c r="H48" s="13"/>
      <c r="I48" s="1"/>
      <c r="J48" s="1"/>
      <c r="K48" s="1"/>
      <c r="L48" s="1"/>
    </row>
    <row r="49" spans="1:12" ht="12.75">
      <c r="A49" s="3"/>
      <c r="B49" s="77" t="s">
        <v>24</v>
      </c>
      <c r="C49" s="1"/>
      <c r="D49" s="40">
        <f>2624.54+2468.47</f>
        <v>5093.01</v>
      </c>
      <c r="E49" s="11"/>
      <c r="F49" s="23"/>
      <c r="G49" s="95"/>
      <c r="H49" s="13"/>
      <c r="I49" s="1"/>
      <c r="J49" s="1"/>
      <c r="K49" s="1"/>
      <c r="L49" s="1"/>
    </row>
    <row r="50" spans="1:12" ht="12.75">
      <c r="A50" s="3"/>
      <c r="B50" s="77" t="s">
        <v>23</v>
      </c>
      <c r="C50" s="1"/>
      <c r="D50" s="40">
        <f>14.59+13.62</f>
        <v>28.21</v>
      </c>
      <c r="E50" s="98"/>
      <c r="F50" s="23"/>
      <c r="G50" s="95"/>
      <c r="H50" s="13"/>
      <c r="I50" s="1"/>
      <c r="J50" s="1"/>
      <c r="K50" s="1"/>
      <c r="L50" s="1"/>
    </row>
    <row r="51" spans="1:12" ht="6" customHeight="1">
      <c r="A51" s="3"/>
      <c r="B51" s="1"/>
      <c r="C51" s="1"/>
      <c r="D51" s="1"/>
      <c r="E51" s="11"/>
      <c r="F51" s="23"/>
      <c r="G51" s="95"/>
      <c r="H51" s="13"/>
      <c r="I51" s="1"/>
      <c r="J51" s="1"/>
      <c r="K51" s="1"/>
      <c r="L51" s="1"/>
    </row>
    <row r="52" spans="1:12" ht="12.75">
      <c r="A52" s="3"/>
      <c r="B52" s="2" t="s">
        <v>38</v>
      </c>
      <c r="C52" s="1"/>
      <c r="D52" s="1"/>
      <c r="E52" s="1"/>
      <c r="F52" s="23">
        <f>72.98</f>
        <v>72.98</v>
      </c>
      <c r="G52" s="95"/>
      <c r="H52" s="13"/>
      <c r="I52" s="1"/>
      <c r="J52" s="1"/>
      <c r="K52" s="1"/>
      <c r="L52" s="1"/>
    </row>
    <row r="53" spans="1:12" ht="12.75">
      <c r="A53" s="3"/>
      <c r="B53" s="2" t="s">
        <v>47</v>
      </c>
      <c r="C53" s="1"/>
      <c r="D53" s="1"/>
      <c r="E53" s="1"/>
      <c r="F53" s="23">
        <f>77.43</f>
        <v>77.43</v>
      </c>
      <c r="G53" s="95"/>
      <c r="H53" s="13"/>
      <c r="I53" s="1"/>
      <c r="J53" s="1"/>
      <c r="K53" s="1"/>
      <c r="L53" s="1"/>
    </row>
    <row r="54" spans="1:12" ht="12.75">
      <c r="A54" s="3"/>
      <c r="B54" s="2" t="s">
        <v>39</v>
      </c>
      <c r="C54" s="1"/>
      <c r="D54" s="1"/>
      <c r="E54" s="1"/>
      <c r="F54" s="23">
        <f>118.79</f>
        <v>118.79</v>
      </c>
      <c r="G54" s="95"/>
      <c r="H54" s="13"/>
      <c r="I54" s="1"/>
      <c r="J54" s="1"/>
      <c r="K54" s="1"/>
      <c r="L54" s="1"/>
    </row>
    <row r="55" spans="1:12" ht="12.75">
      <c r="A55" s="3"/>
      <c r="B55" s="2" t="s">
        <v>45</v>
      </c>
      <c r="C55" s="1"/>
      <c r="D55" s="1"/>
      <c r="E55" s="1"/>
      <c r="F55" s="23">
        <f>86.24</f>
        <v>86.24</v>
      </c>
      <c r="G55" s="95"/>
      <c r="H55" s="13"/>
      <c r="I55" s="1"/>
      <c r="J55" s="1"/>
      <c r="K55" s="1"/>
      <c r="L55" s="1"/>
    </row>
    <row r="56" spans="1:12" ht="12.75">
      <c r="A56" s="3"/>
      <c r="B56" s="2" t="s">
        <v>40</v>
      </c>
      <c r="C56" s="1"/>
      <c r="D56" s="1"/>
      <c r="E56" s="1"/>
      <c r="F56" s="23">
        <f>616.01</f>
        <v>616.01</v>
      </c>
      <c r="G56" s="95"/>
      <c r="H56" s="13"/>
      <c r="I56" s="1"/>
      <c r="J56" s="1"/>
      <c r="K56" s="1"/>
      <c r="L56" s="1"/>
    </row>
    <row r="57" spans="1:12" ht="12.75">
      <c r="A57" s="3"/>
      <c r="B57" s="2" t="s">
        <v>48</v>
      </c>
      <c r="C57" s="1"/>
      <c r="D57" s="1"/>
      <c r="E57" s="107"/>
      <c r="F57" s="23">
        <v>544.81</v>
      </c>
      <c r="G57" s="95"/>
      <c r="H57" s="13"/>
      <c r="I57" s="1"/>
      <c r="J57" s="1"/>
      <c r="K57" s="1"/>
      <c r="L57" s="1"/>
    </row>
    <row r="58" spans="1:12" ht="12.75">
      <c r="A58" s="3"/>
      <c r="B58" s="77" t="s">
        <v>30</v>
      </c>
      <c r="C58" s="1"/>
      <c r="D58" s="40">
        <f>234.35+210</f>
        <v>444.35</v>
      </c>
      <c r="E58" s="11"/>
      <c r="F58" s="23"/>
      <c r="G58" s="95"/>
      <c r="H58" s="13"/>
      <c r="I58" s="1"/>
      <c r="J58" s="1"/>
      <c r="K58" s="1"/>
      <c r="L58" s="1"/>
    </row>
    <row r="59" spans="1:12" ht="12.75">
      <c r="A59" s="3"/>
      <c r="B59" s="77" t="s">
        <v>31</v>
      </c>
      <c r="C59" s="1"/>
      <c r="D59" s="40">
        <f>223.95+206.81</f>
        <v>430.76</v>
      </c>
      <c r="E59" s="11"/>
      <c r="F59" s="23"/>
      <c r="G59" s="95"/>
      <c r="H59" s="13"/>
      <c r="I59" s="1"/>
      <c r="J59" s="1"/>
      <c r="K59" s="1"/>
      <c r="L59" s="1"/>
    </row>
    <row r="60" spans="1:12" ht="12.75">
      <c r="A60" s="3"/>
      <c r="B60" s="77" t="s">
        <v>32</v>
      </c>
      <c r="C60" s="1"/>
      <c r="D60" s="40">
        <f>157.71+128</f>
        <v>285.71000000000004</v>
      </c>
      <c r="E60" s="11"/>
      <c r="F60" s="23"/>
      <c r="G60" s="95"/>
      <c r="H60" s="13"/>
      <c r="I60" s="1"/>
      <c r="J60" s="1"/>
      <c r="K60" s="1"/>
      <c r="L60" s="1"/>
    </row>
    <row r="61" spans="1:8" s="1" customFormat="1" ht="12.75">
      <c r="A61" s="3"/>
      <c r="B61" s="85" t="s">
        <v>58</v>
      </c>
      <c r="F61" s="23">
        <f>299+299</f>
        <v>598</v>
      </c>
      <c r="G61" s="95"/>
      <c r="H61" s="13"/>
    </row>
    <row r="62" spans="1:12" ht="12.75">
      <c r="A62" s="8"/>
      <c r="B62" s="96" t="s">
        <v>59</v>
      </c>
      <c r="C62" s="9"/>
      <c r="D62" s="9"/>
      <c r="E62" s="9"/>
      <c r="F62" s="105">
        <f>336+50+336</f>
        <v>722</v>
      </c>
      <c r="G62" s="69"/>
      <c r="H62" s="13"/>
      <c r="I62" s="1"/>
      <c r="J62" s="1"/>
      <c r="K62" s="1"/>
      <c r="L62" s="1"/>
    </row>
    <row r="63" spans="6:12" ht="12.75">
      <c r="F63" s="62"/>
      <c r="G63" s="1"/>
      <c r="H63" s="13"/>
      <c r="I63" s="1"/>
      <c r="J63" s="1"/>
      <c r="K63" s="1"/>
      <c r="L63" s="1"/>
    </row>
    <row r="64" spans="1:12" s="44" customFormat="1" ht="12.75">
      <c r="A64" s="42" t="s">
        <v>9</v>
      </c>
      <c r="B64" s="4"/>
      <c r="C64" s="4"/>
      <c r="D64" s="4"/>
      <c r="E64" s="63"/>
      <c r="F64" s="64">
        <f>SUM(F65:F65)</f>
        <v>1369.98</v>
      </c>
      <c r="G64" s="65">
        <f>F$64/F$9</f>
        <v>0.02452402118190323</v>
      </c>
      <c r="H64" s="13"/>
      <c r="I64" s="2"/>
      <c r="J64" s="2"/>
      <c r="K64" s="2"/>
      <c r="L64" s="2"/>
    </row>
    <row r="65" spans="1:12" s="44" customFormat="1" ht="12.75">
      <c r="A65" s="118"/>
      <c r="B65" s="119" t="s">
        <v>43</v>
      </c>
      <c r="C65" s="119"/>
      <c r="D65" s="119"/>
      <c r="E65" s="120"/>
      <c r="F65" s="121">
        <f>208.83+527.24+633.91</f>
        <v>1369.98</v>
      </c>
      <c r="G65" s="122"/>
      <c r="H65" s="2"/>
      <c r="I65" s="2"/>
      <c r="J65" s="70"/>
      <c r="K65" s="2"/>
      <c r="L65" s="2"/>
    </row>
    <row r="66" spans="1:12" ht="15.75" customHeight="1">
      <c r="A66" s="1"/>
      <c r="B66" s="1"/>
      <c r="C66" s="1"/>
      <c r="D66" s="1"/>
      <c r="E66" s="1"/>
      <c r="F66" s="70"/>
      <c r="G66" s="67"/>
      <c r="H66" s="1"/>
      <c r="I66" s="1"/>
      <c r="J66" s="1"/>
      <c r="K66" s="1"/>
      <c r="L66" s="1"/>
    </row>
    <row r="67" spans="1:12" ht="12.75">
      <c r="A67" s="14" t="s">
        <v>10</v>
      </c>
      <c r="B67" s="56"/>
      <c r="C67" s="56"/>
      <c r="D67" s="56"/>
      <c r="E67" s="71"/>
      <c r="F67" s="72">
        <f>SUM(F68:F73)</f>
        <v>52949.32</v>
      </c>
      <c r="G67" s="55">
        <f>F$67/F$9</f>
        <v>0.947846132970826</v>
      </c>
      <c r="H67" s="1"/>
      <c r="I67" s="1"/>
      <c r="J67" s="1"/>
      <c r="K67" s="1"/>
      <c r="L67" s="1"/>
    </row>
    <row r="68" spans="1:12" ht="12.75">
      <c r="A68" s="68"/>
      <c r="B68" s="2" t="s">
        <v>68</v>
      </c>
      <c r="C68" s="116"/>
      <c r="D68" s="116"/>
      <c r="E68" s="117"/>
      <c r="F68" s="106">
        <f>22400+22400</f>
        <v>44800</v>
      </c>
      <c r="G68" s="5"/>
      <c r="H68" s="1"/>
      <c r="I68" s="1"/>
      <c r="J68" s="1"/>
      <c r="K68" s="1"/>
      <c r="L68" s="1"/>
    </row>
    <row r="69" spans="1:12" ht="12.75">
      <c r="A69" s="68"/>
      <c r="B69" s="2" t="s">
        <v>62</v>
      </c>
      <c r="C69" s="116"/>
      <c r="D69" s="116"/>
      <c r="E69" s="117"/>
      <c r="F69" s="106">
        <f>3588.13+3588.13</f>
        <v>7176.26</v>
      </c>
      <c r="G69" s="5"/>
      <c r="H69" s="1"/>
      <c r="I69" s="1"/>
      <c r="J69" s="1"/>
      <c r="K69" s="1"/>
      <c r="L69" s="1"/>
    </row>
    <row r="70" spans="1:12" ht="12.75">
      <c r="A70" s="68"/>
      <c r="B70" s="2" t="s">
        <v>54</v>
      </c>
      <c r="C70" s="1"/>
      <c r="D70" s="1"/>
      <c r="E70" s="1"/>
      <c r="F70" s="106">
        <f>70.18+86.93+10.57</f>
        <v>167.68</v>
      </c>
      <c r="G70" s="5"/>
      <c r="H70" s="1"/>
      <c r="I70" s="1"/>
      <c r="J70" s="1"/>
      <c r="K70" s="1"/>
      <c r="L70" s="1"/>
    </row>
    <row r="71" spans="1:12" ht="12.75">
      <c r="A71" s="68"/>
      <c r="B71" s="2" t="s">
        <v>60</v>
      </c>
      <c r="C71" s="1"/>
      <c r="D71" s="1"/>
      <c r="E71" s="1"/>
      <c r="F71" s="106">
        <f>28.44+85+35+80+162.94+14</f>
        <v>405.38</v>
      </c>
      <c r="G71" s="5"/>
      <c r="H71" s="1"/>
      <c r="I71" s="1"/>
      <c r="J71" s="1"/>
      <c r="K71" s="1"/>
      <c r="L71" s="1"/>
    </row>
    <row r="72" spans="1:12" ht="12.75">
      <c r="A72" s="68"/>
      <c r="B72" s="2" t="s">
        <v>44</v>
      </c>
      <c r="C72" s="1"/>
      <c r="D72" s="1"/>
      <c r="E72" s="1"/>
      <c r="F72" s="106">
        <f>200+200</f>
        <v>400</v>
      </c>
      <c r="G72" s="5"/>
      <c r="H72" s="1"/>
      <c r="I72" s="1"/>
      <c r="J72" s="1"/>
      <c r="K72" s="1"/>
      <c r="L72" s="1"/>
    </row>
    <row r="73" spans="1:12" ht="4.5" customHeight="1">
      <c r="A73" s="114"/>
      <c r="B73" s="103"/>
      <c r="C73" s="9"/>
      <c r="D73" s="9"/>
      <c r="E73" s="9"/>
      <c r="F73" s="115"/>
      <c r="G73" s="10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2"/>
      <c r="G74" s="13"/>
      <c r="H74" s="6"/>
      <c r="I74" s="1"/>
      <c r="J74" s="1"/>
      <c r="K74" s="1"/>
      <c r="L74" s="1"/>
    </row>
    <row r="75" spans="1:12" ht="12.75">
      <c r="A75" s="14" t="s">
        <v>11</v>
      </c>
      <c r="B75" s="56"/>
      <c r="C75" s="56"/>
      <c r="D75" s="56"/>
      <c r="E75" s="56"/>
      <c r="F75" s="72">
        <f>SUM(F76:F78)</f>
        <v>3879.1</v>
      </c>
      <c r="G75" s="55">
        <f>F$75/F$9</f>
        <v>0.06943979515519993</v>
      </c>
      <c r="H75" s="1"/>
      <c r="I75" s="1"/>
      <c r="J75" s="1"/>
      <c r="K75" s="1"/>
      <c r="L75" s="1"/>
    </row>
    <row r="76" spans="1:12" ht="12.75">
      <c r="A76" s="60"/>
      <c r="B76" s="66" t="s">
        <v>64</v>
      </c>
      <c r="C76" s="4"/>
      <c r="D76" s="4"/>
      <c r="E76" s="86"/>
      <c r="F76" s="123">
        <v>933.5</v>
      </c>
      <c r="G76" s="73"/>
      <c r="H76" s="74"/>
      <c r="I76" s="124"/>
      <c r="J76" s="1"/>
      <c r="K76" s="1"/>
      <c r="L76" s="1"/>
    </row>
    <row r="77" spans="1:12" ht="12.75">
      <c r="A77" s="3"/>
      <c r="B77" s="2" t="s">
        <v>37</v>
      </c>
      <c r="C77" s="1"/>
      <c r="D77" s="1"/>
      <c r="E77" s="11"/>
      <c r="F77" s="23">
        <v>933.5</v>
      </c>
      <c r="G77" s="95"/>
      <c r="H77" s="74"/>
      <c r="I77" s="124"/>
      <c r="J77" s="1"/>
      <c r="K77" s="1"/>
      <c r="L77" s="1"/>
    </row>
    <row r="78" spans="1:12" s="92" customFormat="1" ht="12.75">
      <c r="A78" s="109"/>
      <c r="B78" s="103" t="s">
        <v>42</v>
      </c>
      <c r="C78" s="110"/>
      <c r="D78" s="110"/>
      <c r="E78" s="111"/>
      <c r="F78" s="61">
        <f>2012.1</f>
        <v>2012.1</v>
      </c>
      <c r="G78" s="112"/>
      <c r="H78" s="74"/>
      <c r="I78" s="108"/>
      <c r="J78" s="108"/>
      <c r="K78" s="108"/>
      <c r="L78" s="108"/>
    </row>
    <row r="79" spans="1:12" ht="15.75" customHeight="1">
      <c r="A79" s="1"/>
      <c r="B79" s="1"/>
      <c r="C79" s="1"/>
      <c r="D79" s="1"/>
      <c r="E79" s="1"/>
      <c r="F79" s="12"/>
      <c r="G79" s="13"/>
      <c r="H79" s="6"/>
      <c r="I79" s="1"/>
      <c r="J79" s="1"/>
      <c r="K79" s="1"/>
      <c r="L79" s="1"/>
    </row>
    <row r="80" spans="1:12" ht="12.75">
      <c r="A80" s="14" t="s">
        <v>12</v>
      </c>
      <c r="B80" s="56"/>
      <c r="C80" s="56"/>
      <c r="D80" s="56"/>
      <c r="E80" s="56"/>
      <c r="F80" s="72">
        <f>SUM(F81:F89)</f>
        <v>15388.360000000002</v>
      </c>
      <c r="G80" s="55">
        <f>F$80/F$9</f>
        <v>0.2754671357207787</v>
      </c>
      <c r="H80" s="1"/>
      <c r="I80" s="1"/>
      <c r="J80" s="1"/>
      <c r="K80" s="1"/>
      <c r="L80" s="1"/>
    </row>
    <row r="81" spans="1:12" ht="12.75">
      <c r="A81" s="3"/>
      <c r="B81" s="2" t="s">
        <v>53</v>
      </c>
      <c r="C81" s="1"/>
      <c r="D81" s="1"/>
      <c r="E81" s="1"/>
      <c r="F81" s="104">
        <f>25+20+23.85+28+11+65+15+20+70+23.22+24+23+30+30+19+42+17+17.5+29+17+20+23.25+17+20+24.15+28+17+28+24+24.8+20+22.65+20+36.15+26.48+16.35+17+18+24+20+24+16+15+15+20+21+20+32.25+20+28+20+32+20+16.65+28+20+21.5+20+21.5+25+16+20+17+11+13+30+30+20+20+12+17+8+20+20.7+20+17+17+15+39+50+17.5</f>
        <v>1862.5000000000002</v>
      </c>
      <c r="G81" s="5"/>
      <c r="H81" s="74"/>
      <c r="I81" s="1"/>
      <c r="J81" s="1"/>
      <c r="K81" s="1"/>
      <c r="L81" s="1"/>
    </row>
    <row r="82" spans="1:12" ht="12.75">
      <c r="A82" s="3"/>
      <c r="B82" s="2" t="s">
        <v>52</v>
      </c>
      <c r="C82" s="1"/>
      <c r="D82" s="1"/>
      <c r="E82" s="1"/>
      <c r="F82" s="104">
        <f>290.27</f>
        <v>290.27</v>
      </c>
      <c r="G82" s="5"/>
      <c r="H82" s="74"/>
      <c r="I82" s="1"/>
      <c r="J82" s="1"/>
      <c r="K82" s="1"/>
      <c r="L82" s="1"/>
    </row>
    <row r="83" spans="1:12" ht="12.75">
      <c r="A83" s="3"/>
      <c r="B83" s="2" t="s">
        <v>35</v>
      </c>
      <c r="C83" s="1"/>
      <c r="D83" s="1"/>
      <c r="E83" s="1"/>
      <c r="F83" s="104">
        <f>1000</f>
        <v>1000</v>
      </c>
      <c r="G83" s="5"/>
      <c r="H83" s="74"/>
      <c r="I83" s="1"/>
      <c r="J83" s="1"/>
      <c r="K83" s="1"/>
      <c r="L83" s="1"/>
    </row>
    <row r="84" spans="1:12" ht="12.75">
      <c r="A84" s="3"/>
      <c r="B84" s="2" t="s">
        <v>49</v>
      </c>
      <c r="C84" s="1"/>
      <c r="D84" s="1"/>
      <c r="E84" s="1"/>
      <c r="F84" s="104">
        <f>160+320+240+80+80</f>
        <v>880</v>
      </c>
      <c r="G84" s="5"/>
      <c r="H84" s="74"/>
      <c r="I84" s="1"/>
      <c r="J84" s="1"/>
      <c r="K84" s="1"/>
      <c r="L84" s="1"/>
    </row>
    <row r="85" spans="1:12" ht="12.75">
      <c r="A85" s="3"/>
      <c r="B85" s="2" t="s">
        <v>50</v>
      </c>
      <c r="C85" s="1"/>
      <c r="D85" s="1"/>
      <c r="E85" s="1"/>
      <c r="F85" s="104">
        <f>78.6+78.6+1448.8+1500.34+4068.29+190+190+95</f>
        <v>7649.63</v>
      </c>
      <c r="G85" s="5"/>
      <c r="H85" s="74"/>
      <c r="I85" s="1"/>
      <c r="J85" s="1"/>
      <c r="K85" s="1"/>
      <c r="L85" s="1"/>
    </row>
    <row r="86" spans="1:12" ht="12.75">
      <c r="A86" s="3"/>
      <c r="B86" s="2" t="s">
        <v>51</v>
      </c>
      <c r="C86" s="1"/>
      <c r="D86" s="1"/>
      <c r="E86" s="1"/>
      <c r="F86" s="104">
        <f>271+270.64+166.26+179+189+270.64+271+270.64+271</f>
        <v>2159.18</v>
      </c>
      <c r="G86" s="5"/>
      <c r="H86" s="74"/>
      <c r="I86" s="1"/>
      <c r="J86" s="1"/>
      <c r="K86" s="1"/>
      <c r="L86" s="1"/>
    </row>
    <row r="87" spans="1:12" ht="12.75">
      <c r="A87" s="3"/>
      <c r="B87" s="2" t="s">
        <v>55</v>
      </c>
      <c r="C87" s="1"/>
      <c r="D87" s="1"/>
      <c r="E87" s="1"/>
      <c r="F87" s="104">
        <v>500</v>
      </c>
      <c r="G87" s="5"/>
      <c r="H87" s="74"/>
      <c r="I87" s="1"/>
      <c r="J87" s="1"/>
      <c r="K87" s="1"/>
      <c r="L87" s="1"/>
    </row>
    <row r="88" spans="1:12" ht="12.75">
      <c r="A88" s="3"/>
      <c r="B88" s="2" t="s">
        <v>56</v>
      </c>
      <c r="C88" s="1"/>
      <c r="D88" s="1"/>
      <c r="E88" s="1"/>
      <c r="F88" s="104">
        <f>20</f>
        <v>20</v>
      </c>
      <c r="G88" s="5"/>
      <c r="H88" s="74"/>
      <c r="I88" s="1"/>
      <c r="J88" s="1"/>
      <c r="K88" s="1"/>
      <c r="L88" s="1"/>
    </row>
    <row r="89" spans="1:12" ht="12.75">
      <c r="A89" s="3"/>
      <c r="B89" s="2" t="s">
        <v>61</v>
      </c>
      <c r="C89" s="1"/>
      <c r="D89" s="1"/>
      <c r="E89" s="1"/>
      <c r="F89" s="104">
        <f>350+350+20+40+26.6+37.66+9+9.5+11.68+41.4+21.85+55.69+24.5+28.9</f>
        <v>1026.78</v>
      </c>
      <c r="G89" s="5"/>
      <c r="H89" s="74"/>
      <c r="I89" s="1"/>
      <c r="J89" s="1"/>
      <c r="K89" s="1"/>
      <c r="L89" s="1"/>
    </row>
    <row r="90" spans="1:12" ht="12.75">
      <c r="A90" s="14" t="s">
        <v>13</v>
      </c>
      <c r="B90" s="4"/>
      <c r="C90" s="56"/>
      <c r="D90" s="56"/>
      <c r="E90" s="56"/>
      <c r="F90" s="72">
        <f>SUM(F91:F92)</f>
        <v>51.12</v>
      </c>
      <c r="G90" s="55">
        <f>F$90/F$9</f>
        <v>0.0009150994633636206</v>
      </c>
      <c r="H90" s="1"/>
      <c r="I90" s="1"/>
      <c r="J90" s="1"/>
      <c r="K90" s="1"/>
      <c r="L90" s="1"/>
    </row>
    <row r="91" spans="1:12" ht="12.75">
      <c r="A91" s="3"/>
      <c r="B91" s="4" t="s">
        <v>21</v>
      </c>
      <c r="C91" s="1"/>
      <c r="D91" s="1"/>
      <c r="E91" s="1"/>
      <c r="F91" s="23">
        <v>11.12</v>
      </c>
      <c r="G91" s="5"/>
      <c r="H91" s="6"/>
      <c r="I91" s="1"/>
      <c r="J91" s="1"/>
      <c r="K91" s="1"/>
      <c r="L91" s="1"/>
    </row>
    <row r="92" spans="1:12" ht="12.75">
      <c r="A92" s="8"/>
      <c r="B92" s="103" t="s">
        <v>34</v>
      </c>
      <c r="C92" s="9"/>
      <c r="D92" s="9"/>
      <c r="E92" s="9"/>
      <c r="F92" s="89">
        <f>2+36+2</f>
        <v>40</v>
      </c>
      <c r="G92" s="10"/>
      <c r="H92" s="6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2"/>
      <c r="G93" s="13"/>
      <c r="H93" s="6"/>
      <c r="I93" s="1"/>
      <c r="J93" s="1"/>
      <c r="K93" s="1"/>
      <c r="L93" s="1"/>
    </row>
    <row r="94" spans="1:12" ht="12.75">
      <c r="A94" s="14" t="s">
        <v>36</v>
      </c>
      <c r="B94" s="15"/>
      <c r="C94" s="15"/>
      <c r="D94" s="15"/>
      <c r="E94" s="15"/>
      <c r="F94" s="16"/>
      <c r="G94" s="17">
        <f>F12-F15</f>
        <v>26953.209999999992</v>
      </c>
      <c r="H94" s="6"/>
      <c r="I94" s="1"/>
      <c r="J94" s="1"/>
      <c r="K94" s="1"/>
      <c r="L94" s="1"/>
    </row>
    <row r="95" spans="1:12" ht="15.75" customHeight="1">
      <c r="A95" s="18"/>
      <c r="F95" s="19"/>
      <c r="G95" s="20"/>
      <c r="H95" s="6"/>
      <c r="I95" s="107">
        <f>G96-G94</f>
        <v>0</v>
      </c>
      <c r="J95" s="1"/>
      <c r="K95" s="1"/>
      <c r="L95" s="1"/>
    </row>
    <row r="96" spans="1:12" ht="12.75">
      <c r="A96" s="14"/>
      <c r="B96" s="15" t="s">
        <v>22</v>
      </c>
      <c r="C96" s="15"/>
      <c r="D96" s="15"/>
      <c r="E96" s="15"/>
      <c r="F96" s="16"/>
      <c r="G96" s="35">
        <f>26953.21</f>
        <v>26953.21</v>
      </c>
      <c r="H96" s="24"/>
      <c r="I96" s="1"/>
      <c r="J96" s="1"/>
      <c r="K96" s="1"/>
      <c r="L96" s="1"/>
    </row>
    <row r="97" spans="1:12" ht="42.75" customHeight="1">
      <c r="A97" s="21"/>
      <c r="B97" s="21"/>
      <c r="C97" s="21"/>
      <c r="D97" s="21"/>
      <c r="E97" s="21"/>
      <c r="F97" s="21"/>
      <c r="G97" s="22"/>
      <c r="H97" s="1"/>
      <c r="I97" s="1"/>
      <c r="J97" s="1"/>
      <c r="K97" s="1"/>
      <c r="L97" s="1"/>
    </row>
    <row r="98" spans="2:12" ht="12.75">
      <c r="B98" s="132"/>
      <c r="C98" s="132"/>
      <c r="D98" s="75"/>
      <c r="E98" s="132"/>
      <c r="F98" s="132"/>
      <c r="H98" s="1"/>
      <c r="I98" s="1"/>
      <c r="J98" s="1"/>
      <c r="K98" s="1"/>
      <c r="L98" s="1"/>
    </row>
    <row r="99" spans="1:12" ht="12.75">
      <c r="A99" s="76"/>
      <c r="B99" s="128" t="s">
        <v>14</v>
      </c>
      <c r="C99" s="128"/>
      <c r="D99" s="75"/>
      <c r="E99" s="129" t="s">
        <v>66</v>
      </c>
      <c r="F99" s="128"/>
      <c r="H99" s="1"/>
      <c r="I99" s="1"/>
      <c r="J99" s="1"/>
      <c r="K99" s="1"/>
      <c r="L99" s="1"/>
    </row>
    <row r="100" spans="1:12" ht="12.75">
      <c r="A100" s="76"/>
      <c r="B100" s="128" t="s">
        <v>15</v>
      </c>
      <c r="C100" s="128"/>
      <c r="D100" s="75"/>
      <c r="E100" s="129" t="s">
        <v>67</v>
      </c>
      <c r="F100" s="128"/>
      <c r="H100" s="1"/>
      <c r="I100" s="1"/>
      <c r="J100" s="1"/>
      <c r="K100" s="1"/>
      <c r="L100" s="1"/>
    </row>
    <row r="101" spans="1:12" ht="12.75">
      <c r="A101" s="76"/>
      <c r="B101" s="76"/>
      <c r="C101" s="76"/>
      <c r="D101" s="76"/>
      <c r="E101" s="30"/>
      <c r="F101" s="91"/>
      <c r="H101" s="1"/>
      <c r="I101" s="1"/>
      <c r="J101" s="1"/>
      <c r="K101" s="1"/>
      <c r="L101" s="1"/>
    </row>
    <row r="102" spans="1:12" ht="12.75">
      <c r="A102" s="76"/>
      <c r="B102" s="76"/>
      <c r="C102" s="76"/>
      <c r="D102" s="76"/>
      <c r="E102" s="30"/>
      <c r="F102" s="91"/>
      <c r="H102" s="1"/>
      <c r="I102" s="1"/>
      <c r="J102" s="1"/>
      <c r="K102" s="1"/>
      <c r="L102" s="1"/>
    </row>
    <row r="103" spans="1:12" ht="12.75">
      <c r="A103" s="76"/>
      <c r="H103" s="1"/>
      <c r="I103" s="1"/>
      <c r="J103" s="1"/>
      <c r="K103" s="1"/>
      <c r="L103" s="1"/>
    </row>
    <row r="104" spans="1:12" ht="12.75">
      <c r="A104" s="76"/>
      <c r="H104" s="1"/>
      <c r="I104" s="1"/>
      <c r="J104" s="1"/>
      <c r="K104" s="1"/>
      <c r="L104" s="1"/>
    </row>
    <row r="105" spans="1:12" ht="12.75">
      <c r="A105" s="76"/>
      <c r="H105" s="1"/>
      <c r="I105" s="1"/>
      <c r="J105" s="1"/>
      <c r="K105" s="1"/>
      <c r="L105" s="1"/>
    </row>
    <row r="106" spans="1:12" ht="12.75">
      <c r="A106" s="76"/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ht="12.75">
      <c r="H255" s="1"/>
    </row>
  </sheetData>
  <sheetProtection/>
  <mergeCells count="8">
    <mergeCell ref="B100:C100"/>
    <mergeCell ref="E100:F100"/>
    <mergeCell ref="A1:F1"/>
    <mergeCell ref="A3:F3"/>
    <mergeCell ref="B98:C98"/>
    <mergeCell ref="E98:F98"/>
    <mergeCell ref="B99:C99"/>
    <mergeCell ref="E99:F99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2013-11-11T11:33:56Z</dcterms:modified>
  <cp:category/>
  <cp:version/>
  <cp:contentType/>
  <cp:contentStatus/>
</cp:coreProperties>
</file>